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77102dc46e2de9/A Town of Ulysses/2020/Meeting Matls/7-28-20/"/>
    </mc:Choice>
  </mc:AlternateContent>
  <xr:revisionPtr revIDLastSave="0" documentId="8_{6E5AF911-A17D-4820-8876-102C529E444A}" xr6:coauthVersionLast="45" xr6:coauthVersionMax="45" xr10:uidLastSave="{00000000-0000-0000-0000-000000000000}"/>
  <bookViews>
    <workbookView xWindow="-90" yWindow="510" windowWidth="19380" windowHeight="10380" tabRatio="500" xr2:uid="{00000000-000D-0000-FFFF-FFFF00000000}"/>
  </bookViews>
  <sheets>
    <sheet name="Calculations" sheetId="1" r:id="rId1"/>
    <sheet name="Budget Split Fixed vs Variable" sheetId="2" r:id="rId2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38" i="2" l="1"/>
  <c r="O38" i="2" s="1"/>
  <c r="L38" i="2"/>
  <c r="K38" i="2"/>
  <c r="J38" i="2"/>
  <c r="I38" i="2"/>
  <c r="H38" i="2"/>
  <c r="G38" i="2"/>
  <c r="F38" i="2"/>
  <c r="E38" i="2"/>
  <c r="D38" i="2"/>
  <c r="M37" i="2"/>
  <c r="O37" i="2" s="1"/>
  <c r="L37" i="2"/>
  <c r="K37" i="2"/>
  <c r="J37" i="2"/>
  <c r="I37" i="2"/>
  <c r="H37" i="2"/>
  <c r="G37" i="2"/>
  <c r="F37" i="2"/>
  <c r="E37" i="2"/>
  <c r="D37" i="2"/>
  <c r="M35" i="2"/>
  <c r="L35" i="2"/>
  <c r="K35" i="2"/>
  <c r="J35" i="2"/>
  <c r="I35" i="2"/>
  <c r="H35" i="2"/>
  <c r="G35" i="2"/>
  <c r="F35" i="2"/>
  <c r="E35" i="2"/>
  <c r="D35" i="2"/>
  <c r="C10" i="1"/>
  <c r="G9" i="1"/>
  <c r="H7" i="1" s="1"/>
  <c r="D8" i="1"/>
  <c r="C8" i="1"/>
  <c r="D7" i="1"/>
  <c r="C7" i="1"/>
  <c r="D6" i="1"/>
  <c r="C6" i="1"/>
  <c r="D5" i="1"/>
  <c r="C5" i="1"/>
  <c r="H4" i="1"/>
  <c r="H6" i="1" l="1"/>
  <c r="H5" i="1"/>
  <c r="H9" i="1" s="1"/>
  <c r="D10" i="1"/>
  <c r="B17" i="1" l="1"/>
  <c r="B15" i="1"/>
  <c r="I7" i="1"/>
  <c r="I6" i="1"/>
  <c r="I4" i="1"/>
  <c r="I9" i="1" s="1"/>
  <c r="B16" i="1"/>
  <c r="I5" i="1"/>
  <c r="B18" i="1"/>
  <c r="D18" i="1" l="1"/>
  <c r="C18" i="1"/>
  <c r="D16" i="1"/>
  <c r="C16" i="1"/>
  <c r="B20" i="1"/>
  <c r="D15" i="1"/>
  <c r="C15" i="1"/>
  <c r="C17" i="1"/>
  <c r="D17" i="1"/>
  <c r="D25" i="1" l="1"/>
  <c r="C20" i="1"/>
  <c r="B25" i="1"/>
  <c r="C25" i="1"/>
  <c r="F25" i="1"/>
  <c r="E25" i="1"/>
  <c r="E26" i="1"/>
  <c r="C26" i="1"/>
  <c r="B26" i="1"/>
  <c r="G26" i="1" s="1"/>
  <c r="H26" i="1" s="1"/>
  <c r="D26" i="1"/>
  <c r="F26" i="1"/>
  <c r="F27" i="1"/>
  <c r="B27" i="1"/>
  <c r="G27" i="1" s="1"/>
  <c r="H27" i="1" s="1"/>
  <c r="D27" i="1"/>
  <c r="E27" i="1"/>
  <c r="C27" i="1"/>
  <c r="B28" i="1"/>
  <c r="G28" i="1" s="1"/>
  <c r="H28" i="1" s="1"/>
  <c r="F28" i="1"/>
  <c r="E28" i="1"/>
  <c r="C28" i="1"/>
  <c r="D28" i="1"/>
  <c r="E30" i="1" l="1"/>
  <c r="F30" i="1"/>
  <c r="C30" i="1"/>
  <c r="G25" i="1"/>
  <c r="B30" i="1"/>
  <c r="D30" i="1"/>
  <c r="G30" i="1" l="1"/>
  <c r="H25" i="1"/>
</calcChain>
</file>

<file path=xl/sharedStrings.xml><?xml version="1.0" encoding="utf-8"?>
<sst xmlns="http://schemas.openxmlformats.org/spreadsheetml/2006/main" count="151" uniqueCount="99">
  <si>
    <t>3-Year Call Volume</t>
  </si>
  <si>
    <t>Current Assessment (no exemptions)</t>
  </si>
  <si>
    <t>District</t>
  </si>
  <si>
    <t>3-year total 
calls</t>
  </si>
  <si>
    <t>% Total Calls</t>
  </si>
  <si>
    <t>Call Based Budget</t>
  </si>
  <si>
    <t>Fire District Assessed Value</t>
  </si>
  <si>
    <t>% Total 
Assessed Value</t>
  </si>
  <si>
    <t>Assessment Based Budget</t>
  </si>
  <si>
    <t>FIRE</t>
  </si>
  <si>
    <t>Ulysses</t>
  </si>
  <si>
    <t>Covert</t>
  </si>
  <si>
    <t>Hector</t>
  </si>
  <si>
    <t>Village</t>
  </si>
  <si>
    <t>TOTALS</t>
  </si>
  <si>
    <t>Split Fixed Cost by Assessment / Variable Cost by Calls</t>
  </si>
  <si>
    <t xml:space="preserve"> Budget Split</t>
  </si>
  <si>
    <t>$ Difference
from Call Based</t>
  </si>
  <si>
    <t>% Difference from Call based</t>
  </si>
  <si>
    <t xml:space="preserve">5-year Phased Approach </t>
  </si>
  <si>
    <t>Annual $ Change</t>
  </si>
  <si>
    <t>Annual % Change</t>
  </si>
  <si>
    <t>Allocation</t>
  </si>
  <si>
    <t>Fire &amp; Rescue Draft Budget</t>
  </si>
  <si>
    <t>2015-16               Adopted Budget</t>
  </si>
  <si>
    <t>2015-16  Actual</t>
  </si>
  <si>
    <t>2016-17 Adopted Budget</t>
  </si>
  <si>
    <t>2016-17 Actual</t>
  </si>
  <si>
    <t>2017-18 Adopted Budget</t>
  </si>
  <si>
    <t>Actual Expended Budget</t>
  </si>
  <si>
    <t>2018-19 Adopted Budget</t>
  </si>
  <si>
    <t>2018-19 Actual</t>
  </si>
  <si>
    <t>2019-20 Adopted Budget</t>
  </si>
  <si>
    <t>2020-21 Proposal  to the Towns</t>
  </si>
  <si>
    <t>Fixed</t>
  </si>
  <si>
    <t>A3410.1</t>
  </si>
  <si>
    <t>Personal</t>
  </si>
  <si>
    <t>Variable</t>
  </si>
  <si>
    <t>A3410.2</t>
  </si>
  <si>
    <t>Fire Equipment</t>
  </si>
  <si>
    <t>A3410.21</t>
  </si>
  <si>
    <t>Truck Payment</t>
  </si>
  <si>
    <t>A3410.22</t>
  </si>
  <si>
    <t>Contingency Account</t>
  </si>
  <si>
    <t>A3410.4</t>
  </si>
  <si>
    <t>Contractual</t>
  </si>
  <si>
    <t>A3410.41</t>
  </si>
  <si>
    <t>Gas &amp; Electric</t>
  </si>
  <si>
    <t>A3410.412</t>
  </si>
  <si>
    <t>Training</t>
  </si>
  <si>
    <t>A3410.413</t>
  </si>
  <si>
    <t>Turnout gear</t>
  </si>
  <si>
    <t>A3410.414</t>
  </si>
  <si>
    <t>Fire Prevention</t>
  </si>
  <si>
    <t>A3410.415</t>
  </si>
  <si>
    <t>Renovation</t>
  </si>
  <si>
    <t>A3410.416</t>
  </si>
  <si>
    <t>Station Maintenance</t>
  </si>
  <si>
    <t>A3410.417</t>
  </si>
  <si>
    <t>Small Equipment</t>
  </si>
  <si>
    <t>A3410.418</t>
  </si>
  <si>
    <t>Physicals,Immunizations</t>
  </si>
  <si>
    <t>A3410.420</t>
  </si>
  <si>
    <t>Vehicle Repair</t>
  </si>
  <si>
    <t>A3410.43</t>
  </si>
  <si>
    <t>Insurance</t>
  </si>
  <si>
    <t>A3410.431</t>
  </si>
  <si>
    <t>Workers Comp Ins.</t>
  </si>
  <si>
    <t>A3410.432</t>
  </si>
  <si>
    <t>Disability Insurance</t>
  </si>
  <si>
    <t>A3410.44</t>
  </si>
  <si>
    <t>Office Supplies</t>
  </si>
  <si>
    <t>A3410.45</t>
  </si>
  <si>
    <t xml:space="preserve">Fuel </t>
  </si>
  <si>
    <t>A3410.46</t>
  </si>
  <si>
    <t>Telephones</t>
  </si>
  <si>
    <t>A3410.47</t>
  </si>
  <si>
    <t>Hose,Ladder,Pump,SCBA</t>
  </si>
  <si>
    <t>A3410.48</t>
  </si>
  <si>
    <t>Pager,Radio,Gear Repair</t>
  </si>
  <si>
    <t>A3410.49</t>
  </si>
  <si>
    <t>Legal</t>
  </si>
  <si>
    <t>A9010.82</t>
  </si>
  <si>
    <t>Fire - Retirement</t>
  </si>
  <si>
    <t>A9030.82</t>
  </si>
  <si>
    <t>Fire - FICA/MED</t>
  </si>
  <si>
    <t>A9060.82</t>
  </si>
  <si>
    <t>Fire - Medical/Hosp</t>
  </si>
  <si>
    <t>A9785.6</t>
  </si>
  <si>
    <t>Lease - Principal</t>
  </si>
  <si>
    <t>A9785.7</t>
  </si>
  <si>
    <t>Lease - Interest</t>
  </si>
  <si>
    <t>Reserves</t>
  </si>
  <si>
    <t>Fire Apparatus</t>
  </si>
  <si>
    <t>Fire House</t>
  </si>
  <si>
    <t>Fire Radio</t>
  </si>
  <si>
    <t>Utility Vehicle</t>
  </si>
  <si>
    <t>TOTAL</t>
  </si>
  <si>
    <t>Last Three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</si>
</sst>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.00"/>
    <numFmt numFmtId="165" formatCode="[$$-409]#,##0;[Red]\-[$$-409]#,##0"/>
    <numFmt numFmtId="166" formatCode="[$-409]0.00%"/>
    <numFmt numFmtId="167" formatCode="[$$-409]#,##0.00;[Red]\-[$$-409]#,##0.00"/>
    <numFmt numFmtId="168" formatCode="\$#,##0"/>
  </numFmts>
  <fonts count="10" x14ac:knownFonts="1"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sz val="12"/>
      <color rgb="FFFF0000"/>
      <name val="Arial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 vertical="top" wrapText="1"/>
    </xf>
    <xf numFmtId="10" fontId="5" fillId="0" borderId="2" xfId="0" applyNumberFormat="1" applyFont="1" applyBorder="1" applyAlignment="1">
      <alignment horizontal="center" vertical="top"/>
    </xf>
    <xf numFmtId="0" fontId="6" fillId="0" borderId="0" xfId="0" applyFont="1"/>
    <xf numFmtId="0" fontId="7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168" fontId="5" fillId="0" borderId="3" xfId="1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168" fontId="6" fillId="0" borderId="4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8" fontId="6" fillId="0" borderId="1" xfId="0" applyNumberFormat="1" applyFont="1" applyBorder="1" applyAlignment="1">
      <alignment wrapText="1"/>
    </xf>
    <xf numFmtId="0" fontId="9" fillId="0" borderId="1" xfId="0" applyFont="1" applyBorder="1"/>
    <xf numFmtId="164" fontId="6" fillId="0" borderId="5" xfId="0" applyNumberFormat="1" applyFont="1" applyBorder="1" applyAlignment="1">
      <alignment wrapText="1"/>
    </xf>
    <xf numFmtId="168" fontId="6" fillId="0" borderId="5" xfId="0" applyNumberFormat="1" applyFont="1" applyBorder="1" applyAlignment="1">
      <alignment wrapText="1"/>
    </xf>
    <xf numFmtId="168" fontId="6" fillId="0" borderId="6" xfId="0" applyNumberFormat="1" applyFont="1" applyBorder="1" applyAlignment="1">
      <alignment wrapText="1"/>
    </xf>
    <xf numFmtId="0" fontId="8" fillId="0" borderId="0" xfId="0" applyFont="1"/>
    <xf numFmtId="168" fontId="6" fillId="0" borderId="7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68" fontId="5" fillId="0" borderId="8" xfId="0" applyNumberFormat="1" applyFont="1" applyBorder="1" applyAlignment="1">
      <alignment wrapText="1"/>
    </xf>
    <xf numFmtId="168" fontId="5" fillId="0" borderId="1" xfId="0" applyNumberFormat="1" applyFont="1" applyBorder="1" applyAlignment="1">
      <alignment wrapText="1"/>
    </xf>
    <xf numFmtId="168" fontId="5" fillId="0" borderId="4" xfId="0" applyNumberFormat="1" applyFont="1" applyBorder="1" applyAlignment="1">
      <alignment wrapText="1"/>
    </xf>
    <xf numFmtId="0" fontId="7" fillId="0" borderId="0" xfId="0" applyFont="1"/>
    <xf numFmtId="165" fontId="7" fillId="0" borderId="0" xfId="0" applyNumberFormat="1" applyFont="1"/>
    <xf numFmtId="10" fontId="7" fillId="0" borderId="0" xfId="0" applyNumberFormat="1" applyFont="1"/>
    <xf numFmtId="165" fontId="6" fillId="0" borderId="0" xfId="0" applyNumberFormat="1" applyFont="1"/>
    <xf numFmtId="10" fontId="6" fillId="0" borderId="0" xfId="0" applyNumberFormat="1" applyFont="1"/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55"/>
  <sheetViews>
    <sheetView tabSelected="1" zoomScale="65" zoomScaleNormal="65" workbookViewId="0">
      <selection activeCell="H18" sqref="H18"/>
    </sheetView>
  </sheetViews>
  <sheetFormatPr defaultColWidth="11.54296875" defaultRowHeight="13" x14ac:dyDescent="0.6"/>
  <cols>
    <col min="1" max="13" width="19.453125" style="2" customWidth="1"/>
    <col min="14" max="15" width="19.6796875" style="2" customWidth="1"/>
    <col min="16" max="1023" width="11.5" style="2"/>
  </cols>
  <sheetData>
    <row r="1" spans="1:16" ht="54" customHeight="1" x14ac:dyDescent="0.6">
      <c r="A1" s="1" t="s">
        <v>0</v>
      </c>
      <c r="B1" s="1"/>
      <c r="C1" s="1"/>
      <c r="D1" s="1"/>
      <c r="E1" s="3"/>
      <c r="F1" s="1" t="s">
        <v>1</v>
      </c>
      <c r="G1" s="1"/>
      <c r="H1" s="1"/>
      <c r="I1" s="1"/>
      <c r="J1"/>
      <c r="K1"/>
      <c r="L1"/>
      <c r="M1"/>
    </row>
    <row r="2" spans="1:16" ht="36" customHeight="1" x14ac:dyDescent="0.6">
      <c r="A2" s="4" t="s">
        <v>2</v>
      </c>
      <c r="B2" s="4" t="s">
        <v>3</v>
      </c>
      <c r="C2" s="5" t="s">
        <v>4</v>
      </c>
      <c r="D2" s="4" t="s">
        <v>5</v>
      </c>
      <c r="E2"/>
      <c r="F2" s="4" t="s">
        <v>2</v>
      </c>
      <c r="G2" s="4" t="s">
        <v>6</v>
      </c>
      <c r="H2" s="5" t="s">
        <v>7</v>
      </c>
      <c r="I2" s="4" t="s">
        <v>8</v>
      </c>
      <c r="J2"/>
      <c r="K2"/>
      <c r="L2"/>
      <c r="M2"/>
      <c r="P2" s="6"/>
    </row>
    <row r="3" spans="1:16" ht="15.5" x14ac:dyDescent="0.7">
      <c r="A3" s="7" t="s">
        <v>9</v>
      </c>
      <c r="B3" s="8"/>
      <c r="C3" s="8"/>
      <c r="D3" s="9">
        <v>508998</v>
      </c>
      <c r="E3"/>
      <c r="F3" s="8"/>
      <c r="G3" s="8"/>
      <c r="H3" s="8"/>
      <c r="I3" s="9"/>
      <c r="J3"/>
      <c r="K3"/>
      <c r="L3"/>
      <c r="M3"/>
      <c r="P3" s="6"/>
    </row>
    <row r="4" spans="1:16" ht="15.5" x14ac:dyDescent="0.7">
      <c r="A4" s="8"/>
      <c r="B4" s="8"/>
      <c r="C4" s="8"/>
      <c r="D4" s="9"/>
      <c r="E4"/>
      <c r="F4" s="7" t="s">
        <v>10</v>
      </c>
      <c r="G4" s="10">
        <v>500014140</v>
      </c>
      <c r="H4" s="11">
        <f>G4/$G$9</f>
        <v>0.58746642943124616</v>
      </c>
      <c r="I4" s="9">
        <f>$D$10*H4</f>
        <v>299019.23764764541</v>
      </c>
      <c r="J4"/>
      <c r="K4"/>
      <c r="L4"/>
      <c r="M4"/>
      <c r="P4"/>
    </row>
    <row r="5" spans="1:16" ht="15.5" x14ac:dyDescent="0.7">
      <c r="A5" s="7" t="s">
        <v>10</v>
      </c>
      <c r="B5" s="7">
        <v>330</v>
      </c>
      <c r="C5" s="11">
        <f>SUM(B5/$B$10)</f>
        <v>0.48034934497816595</v>
      </c>
      <c r="D5" s="9">
        <f>SUM(D3*C5)</f>
        <v>244496.85589519652</v>
      </c>
      <c r="E5"/>
      <c r="F5" s="7" t="s">
        <v>11</v>
      </c>
      <c r="G5" s="10">
        <v>137273214</v>
      </c>
      <c r="H5" s="11">
        <f>G5/$G$9</f>
        <v>0.16128224870826924</v>
      </c>
      <c r="I5" s="9">
        <f>$D$10*H5</f>
        <v>82092.342028011626</v>
      </c>
      <c r="J5"/>
      <c r="K5"/>
      <c r="L5"/>
      <c r="M5"/>
    </row>
    <row r="6" spans="1:16" ht="15.5" x14ac:dyDescent="0.7">
      <c r="A6" s="7" t="s">
        <v>11</v>
      </c>
      <c r="B6" s="7">
        <v>80</v>
      </c>
      <c r="C6" s="11">
        <f>SUM(B6/$B$10)</f>
        <v>0.11644832605531295</v>
      </c>
      <c r="D6" s="9">
        <f>SUM(D3*C6)</f>
        <v>59271.965065502183</v>
      </c>
      <c r="E6"/>
      <c r="F6" s="7" t="s">
        <v>12</v>
      </c>
      <c r="G6" s="10">
        <v>41730904</v>
      </c>
      <c r="H6" s="11">
        <f>G6/$G$9</f>
        <v>4.9029623781875663E-2</v>
      </c>
      <c r="I6" s="9">
        <f>$D$10*H6</f>
        <v>24955.980445727149</v>
      </c>
      <c r="J6"/>
      <c r="K6"/>
      <c r="L6"/>
      <c r="M6"/>
    </row>
    <row r="7" spans="1:16" ht="15.5" x14ac:dyDescent="0.7">
      <c r="A7" s="7" t="s">
        <v>12</v>
      </c>
      <c r="B7" s="7">
        <v>26</v>
      </c>
      <c r="C7" s="11">
        <f>SUM(B7/$B$10)</f>
        <v>3.7845705967976713E-2</v>
      </c>
      <c r="D7" s="9">
        <f>SUM(D3*C7)</f>
        <v>19263.388646288211</v>
      </c>
      <c r="E7"/>
      <c r="F7" s="7" t="s">
        <v>13</v>
      </c>
      <c r="G7" s="10">
        <v>172118275</v>
      </c>
      <c r="H7" s="11">
        <f>G7/$G$9</f>
        <v>0.20222169807860896</v>
      </c>
      <c r="I7" s="9">
        <f>$D$10*H7</f>
        <v>102930.4398786158</v>
      </c>
      <c r="J7"/>
      <c r="K7"/>
      <c r="L7"/>
      <c r="M7"/>
    </row>
    <row r="8" spans="1:16" ht="15.5" x14ac:dyDescent="0.7">
      <c r="A8" s="7" t="s">
        <v>13</v>
      </c>
      <c r="B8" s="7">
        <v>251</v>
      </c>
      <c r="C8" s="11">
        <f>SUM(B8/$B$10)</f>
        <v>0.36535662299854438</v>
      </c>
      <c r="D8" s="9">
        <f>SUM(D3*C8)</f>
        <v>185965.7903930131</v>
      </c>
      <c r="E8"/>
      <c r="F8" s="7"/>
      <c r="G8" s="10"/>
      <c r="H8" s="12"/>
      <c r="I8"/>
      <c r="J8"/>
      <c r="K8"/>
      <c r="L8"/>
      <c r="M8"/>
    </row>
    <row r="9" spans="1:16" ht="15.5" x14ac:dyDescent="0.7">
      <c r="A9" s="7"/>
      <c r="B9" s="7"/>
      <c r="C9" s="12"/>
      <c r="D9" s="9"/>
      <c r="E9"/>
      <c r="F9" s="7" t="s">
        <v>14</v>
      </c>
      <c r="G9" s="10">
        <f>SUM(G4:G7)</f>
        <v>851136533</v>
      </c>
      <c r="H9" s="12">
        <f>SUM(H4:H7)</f>
        <v>1</v>
      </c>
      <c r="I9" s="9">
        <f>SUM(I4:I8)</f>
        <v>508997.99999999994</v>
      </c>
      <c r="J9"/>
      <c r="K9"/>
      <c r="L9"/>
      <c r="M9"/>
    </row>
    <row r="10" spans="1:16" ht="15.5" x14ac:dyDescent="0.7">
      <c r="A10" s="7" t="s">
        <v>14</v>
      </c>
      <c r="B10" s="7">
        <v>687</v>
      </c>
      <c r="C10" s="12">
        <f>SUM(C5:C8)</f>
        <v>1</v>
      </c>
      <c r="D10" s="9">
        <f>SUM(D5:D9)</f>
        <v>508998</v>
      </c>
      <c r="E10"/>
      <c r="F10"/>
      <c r="G10"/>
      <c r="H10"/>
      <c r="I10"/>
      <c r="J10"/>
      <c r="K10" s="13"/>
      <c r="L10"/>
      <c r="M10"/>
    </row>
    <row r="11" spans="1:16" ht="15.5" x14ac:dyDescent="0.7">
      <c r="A11" s="14"/>
      <c r="B11" s="14"/>
      <c r="C11" s="14"/>
      <c r="D11" s="14"/>
      <c r="E11" s="14"/>
      <c r="F11" s="15"/>
      <c r="G11"/>
      <c r="K11"/>
      <c r="L11"/>
      <c r="M11"/>
    </row>
    <row r="12" spans="1:16" ht="54" customHeight="1" x14ac:dyDescent="0.6">
      <c r="A12" s="1" t="s">
        <v>15</v>
      </c>
      <c r="B12" s="1"/>
      <c r="C12" s="1"/>
      <c r="D12" s="1"/>
      <c r="E12" s="1"/>
      <c r="F12" s="1"/>
      <c r="G12" s="1"/>
      <c r="H12" s="1"/>
      <c r="I12" s="1"/>
      <c r="J12"/>
      <c r="K12"/>
      <c r="L12" s="3"/>
      <c r="M12" s="3"/>
      <c r="N12" s="3"/>
      <c r="O12" s="3"/>
    </row>
    <row r="13" spans="1:16" ht="36" customHeight="1" x14ac:dyDescent="0.6">
      <c r="A13" s="16" t="s">
        <v>2</v>
      </c>
      <c r="B13" s="17" t="s">
        <v>16</v>
      </c>
      <c r="C13" s="4" t="s">
        <v>17</v>
      </c>
      <c r="D13" s="4" t="s">
        <v>18</v>
      </c>
      <c r="E13"/>
      <c r="F13"/>
      <c r="G13"/>
      <c r="H13"/>
      <c r="I13"/>
      <c r="J13"/>
      <c r="K13"/>
      <c r="L13" s="18"/>
      <c r="M13" s="19"/>
      <c r="N13" s="18"/>
      <c r="O13" s="19"/>
    </row>
    <row r="14" spans="1:16" ht="15.5" x14ac:dyDescent="0.7">
      <c r="A14" s="20"/>
      <c r="B14" s="21"/>
      <c r="C14" s="21"/>
      <c r="D14" s="21"/>
      <c r="E14"/>
      <c r="F14"/>
      <c r="G14"/>
      <c r="H14"/>
      <c r="I14"/>
      <c r="J14"/>
      <c r="K14"/>
      <c r="L14" s="22"/>
      <c r="M14" s="22"/>
      <c r="N14" s="22"/>
      <c r="O14" s="22"/>
    </row>
    <row r="15" spans="1:16" ht="15.5" x14ac:dyDescent="0.7">
      <c r="A15" s="23" t="s">
        <v>10</v>
      </c>
      <c r="B15" s="24">
        <f>($D$10*'Budget Split Fixed vs Variable'!$O$37*$H4)+($D$10*'Budget Split Fixed vs Variable'!$O$38*$C5)</f>
        <v>290489.41736379999</v>
      </c>
      <c r="C15" s="24">
        <f>B15-$D5</f>
        <v>45992.561468603468</v>
      </c>
      <c r="D15" s="25">
        <f>B15/D5-1</f>
        <v>0.18811105484447688</v>
      </c>
      <c r="E15"/>
      <c r="F15"/>
      <c r="G15"/>
      <c r="H15"/>
      <c r="I15"/>
      <c r="J15"/>
      <c r="K15"/>
      <c r="L15" s="26"/>
      <c r="M15" s="26"/>
      <c r="N15" s="26"/>
      <c r="O15" s="26"/>
    </row>
    <row r="16" spans="1:16" ht="15.5" x14ac:dyDescent="0.7">
      <c r="A16" s="23" t="s">
        <v>11</v>
      </c>
      <c r="B16" s="24">
        <f>($D$10*'Budget Split Fixed vs Variable'!$O$37*$H5)+($D$10*'Budget Split Fixed vs Variable'!$O$38*$C6)</f>
        <v>78522.180416517658</v>
      </c>
      <c r="C16" s="24">
        <f>B16-$D6</f>
        <v>19250.215351015475</v>
      </c>
      <c r="D16" s="25">
        <f>B16/D6-1</f>
        <v>0.32477774829536732</v>
      </c>
      <c r="E16"/>
      <c r="F16"/>
      <c r="G16"/>
      <c r="H16"/>
      <c r="I16"/>
      <c r="J16"/>
      <c r="K16"/>
      <c r="L16" s="26"/>
      <c r="M16" s="26"/>
      <c r="N16" s="26"/>
      <c r="O16" s="26"/>
    </row>
    <row r="17" spans="1:15" ht="15.5" x14ac:dyDescent="0.7">
      <c r="A17" s="23" t="s">
        <v>12</v>
      </c>
      <c r="B17" s="24">
        <f>($D$10*'Budget Split Fixed vs Variable'!$O$37*$H6)+($D$10*'Budget Split Fixed vs Variable'!$O$38*$C7)</f>
        <v>24065.396002461785</v>
      </c>
      <c r="C17" s="24">
        <f>B17-$D7</f>
        <v>4802.0073561735735</v>
      </c>
      <c r="D17" s="25">
        <f>B17/D7-1</f>
        <v>0.24928154876316921</v>
      </c>
      <c r="E17"/>
      <c r="F17"/>
      <c r="G17"/>
      <c r="H17"/>
      <c r="I17"/>
      <c r="J17"/>
      <c r="K17"/>
      <c r="L17" s="26"/>
      <c r="M17" s="26"/>
      <c r="N17" s="26"/>
      <c r="O17" s="26"/>
    </row>
    <row r="18" spans="1:15" ht="15.5" x14ac:dyDescent="0.7">
      <c r="A18" s="23" t="s">
        <v>13</v>
      </c>
      <c r="B18" s="24">
        <f>($D$10*'Budget Split Fixed vs Variable'!$O$37*$H7)+($D$10*'Budget Split Fixed vs Variable'!$O$38*$C8)</f>
        <v>115921.00621722055</v>
      </c>
      <c r="C18" s="24">
        <f>B18-$D8</f>
        <v>-70044.784175792549</v>
      </c>
      <c r="D18" s="25">
        <f>B18/D8-1</f>
        <v>-0.37665413637509637</v>
      </c>
      <c r="E18"/>
      <c r="F18"/>
      <c r="G18"/>
      <c r="H18"/>
      <c r="I18"/>
      <c r="J18"/>
      <c r="K18"/>
      <c r="L18" s="26"/>
      <c r="M18" s="26"/>
      <c r="N18" s="26"/>
      <c r="O18" s="26"/>
    </row>
    <row r="19" spans="1:15" ht="15.5" x14ac:dyDescent="0.7">
      <c r="A19" s="23"/>
      <c r="B19" s="24"/>
      <c r="C19" s="24"/>
      <c r="D19" s="24"/>
      <c r="E19"/>
      <c r="F19"/>
      <c r="G19"/>
      <c r="H19"/>
      <c r="I19"/>
      <c r="J19"/>
      <c r="K19"/>
      <c r="L19" s="26"/>
      <c r="M19" s="26"/>
      <c r="N19" s="26"/>
      <c r="O19" s="26"/>
    </row>
    <row r="20" spans="1:15" ht="15.5" x14ac:dyDescent="0.7">
      <c r="A20" s="23" t="s">
        <v>14</v>
      </c>
      <c r="B20" s="24">
        <f>SUM(B15:B18)</f>
        <v>508998</v>
      </c>
      <c r="C20" s="27">
        <f>SUM(C15:C18)</f>
        <v>0</v>
      </c>
      <c r="D20" s="28"/>
      <c r="E20"/>
      <c r="F20"/>
      <c r="G20"/>
      <c r="H20"/>
      <c r="I20"/>
      <c r="J20"/>
      <c r="K20"/>
      <c r="L20" s="26"/>
      <c r="M20" s="26"/>
      <c r="N20" s="26"/>
      <c r="O20" s="26"/>
    </row>
    <row r="21" spans="1:15" ht="15.5" x14ac:dyDescent="0.7">
      <c r="A21" s="13"/>
      <c r="B21" s="26"/>
      <c r="C21" s="29"/>
      <c r="D21" s="30"/>
      <c r="E21"/>
      <c r="F21"/>
      <c r="G21"/>
      <c r="H21"/>
      <c r="I21"/>
      <c r="J21"/>
      <c r="K21"/>
      <c r="L21" s="26"/>
      <c r="M21" s="26"/>
      <c r="N21" s="26"/>
      <c r="O21" s="26"/>
    </row>
    <row r="22" spans="1:15" ht="54" customHeight="1" x14ac:dyDescent="0.7">
      <c r="A22" s="1" t="s">
        <v>19</v>
      </c>
      <c r="B22" s="1"/>
      <c r="C22" s="1"/>
      <c r="D22" s="1"/>
      <c r="E22" s="1"/>
      <c r="F22" s="1"/>
      <c r="G22" s="1"/>
      <c r="H22" s="1"/>
      <c r="I22" s="1"/>
      <c r="J22"/>
      <c r="K22"/>
      <c r="L22" s="13"/>
      <c r="M22" s="13"/>
      <c r="N22" s="13"/>
      <c r="O22" s="13"/>
    </row>
    <row r="23" spans="1:15" ht="31" x14ac:dyDescent="0.6">
      <c r="A23" s="16" t="s">
        <v>2</v>
      </c>
      <c r="B23" s="31">
        <v>0.2</v>
      </c>
      <c r="C23" s="31">
        <v>0.4</v>
      </c>
      <c r="D23" s="32">
        <v>0.6</v>
      </c>
      <c r="E23" s="31">
        <v>0.8</v>
      </c>
      <c r="F23" s="31">
        <v>1</v>
      </c>
      <c r="G23" s="31" t="s">
        <v>20</v>
      </c>
      <c r="H23" s="31" t="s">
        <v>21</v>
      </c>
    </row>
    <row r="24" spans="1:15" ht="15.5" x14ac:dyDescent="0.7">
      <c r="A24" s="20"/>
      <c r="B24" s="21"/>
      <c r="C24" s="21"/>
      <c r="D24" s="21"/>
      <c r="E24" s="21"/>
      <c r="F24" s="21"/>
      <c r="G24" s="21"/>
      <c r="H24" s="21"/>
    </row>
    <row r="25" spans="1:15" ht="15.5" x14ac:dyDescent="0.7">
      <c r="A25" s="23" t="s">
        <v>10</v>
      </c>
      <c r="B25" s="24">
        <f t="shared" ref="B25:F28" si="0">$D5+($C15*B$23)</f>
        <v>253695.36818891723</v>
      </c>
      <c r="C25" s="24">
        <f t="shared" si="0"/>
        <v>262893.88048263791</v>
      </c>
      <c r="D25" s="24">
        <f t="shared" si="0"/>
        <v>272092.39277635858</v>
      </c>
      <c r="E25" s="24">
        <f t="shared" si="0"/>
        <v>281290.90507007932</v>
      </c>
      <c r="F25" s="24">
        <f t="shared" si="0"/>
        <v>290489.41736379999</v>
      </c>
      <c r="G25" s="24">
        <f>B25-D5</f>
        <v>9198.5122937207052</v>
      </c>
      <c r="H25" s="25">
        <f>G25/D5</f>
        <v>3.7622210968895418E-2</v>
      </c>
    </row>
    <row r="26" spans="1:15" ht="15.5" x14ac:dyDescent="0.7">
      <c r="A26" s="23" t="s">
        <v>11</v>
      </c>
      <c r="B26" s="24">
        <f t="shared" si="0"/>
        <v>63122.008135705277</v>
      </c>
      <c r="C26" s="24">
        <f t="shared" si="0"/>
        <v>66972.05120590837</v>
      </c>
      <c r="D26" s="24">
        <f t="shared" si="0"/>
        <v>70822.094276111471</v>
      </c>
      <c r="E26" s="24">
        <f t="shared" si="0"/>
        <v>74672.137346314557</v>
      </c>
      <c r="F26" s="24">
        <f t="shared" si="0"/>
        <v>78522.180416517658</v>
      </c>
      <c r="G26" s="24">
        <f>B26-D6</f>
        <v>3850.0430702030935</v>
      </c>
      <c r="H26" s="25">
        <f>G26/D6</f>
        <v>6.495554965907345E-2</v>
      </c>
    </row>
    <row r="27" spans="1:15" ht="15.5" x14ac:dyDescent="0.7">
      <c r="A27" s="23" t="s">
        <v>12</v>
      </c>
      <c r="B27" s="24">
        <f t="shared" si="0"/>
        <v>20223.790117522927</v>
      </c>
      <c r="C27" s="24">
        <f t="shared" si="0"/>
        <v>21184.19158875764</v>
      </c>
      <c r="D27" s="24">
        <f t="shared" si="0"/>
        <v>22144.593059992356</v>
      </c>
      <c r="E27" s="24">
        <f t="shared" si="0"/>
        <v>23104.994531227072</v>
      </c>
      <c r="F27" s="24">
        <f t="shared" si="0"/>
        <v>24065.396002461785</v>
      </c>
      <c r="G27" s="24">
        <f>B27-D7</f>
        <v>960.40147123471615</v>
      </c>
      <c r="H27" s="25">
        <f>G27/D7</f>
        <v>4.9856309752633901E-2</v>
      </c>
    </row>
    <row r="28" spans="1:15" ht="15.5" x14ac:dyDescent="0.7">
      <c r="A28" s="23" t="s">
        <v>13</v>
      </c>
      <c r="B28" s="24">
        <f t="shared" si="0"/>
        <v>171956.83355785458</v>
      </c>
      <c r="C28" s="24">
        <f t="shared" si="0"/>
        <v>157947.87672269606</v>
      </c>
      <c r="D28" s="24">
        <f t="shared" si="0"/>
        <v>143938.91988753757</v>
      </c>
      <c r="E28" s="24">
        <f t="shared" si="0"/>
        <v>129929.96305237905</v>
      </c>
      <c r="F28" s="24">
        <f t="shared" si="0"/>
        <v>115921.00621722055</v>
      </c>
      <c r="G28" s="24">
        <f>B28-D8</f>
        <v>-14008.956835158519</v>
      </c>
      <c r="H28" s="25">
        <f>G28/D8</f>
        <v>-7.533082727501933E-2</v>
      </c>
    </row>
    <row r="29" spans="1:15" ht="15.5" x14ac:dyDescent="0.7">
      <c r="A29" s="23"/>
      <c r="B29" s="24"/>
      <c r="C29" s="24"/>
      <c r="D29" s="24"/>
      <c r="E29" s="24"/>
      <c r="F29" s="24"/>
      <c r="G29" s="24"/>
      <c r="H29" s="24"/>
    </row>
    <row r="30" spans="1:15" ht="15.5" x14ac:dyDescent="0.7">
      <c r="A30" s="23" t="s">
        <v>14</v>
      </c>
      <c r="B30" s="24">
        <f>SUM(B25:B28)</f>
        <v>508998</v>
      </c>
      <c r="C30" s="24">
        <f>SUM(C25:C28)</f>
        <v>508997.99999999994</v>
      </c>
      <c r="D30" s="24">
        <f>SUM(D25:D28)</f>
        <v>508998</v>
      </c>
      <c r="E30" s="24">
        <f>SUM(E25:E28)</f>
        <v>508998</v>
      </c>
      <c r="F30" s="24">
        <f>SUM(F25:F28)</f>
        <v>508998</v>
      </c>
      <c r="G30" s="27">
        <f>SUM(G25:G29)</f>
        <v>0</v>
      </c>
      <c r="H30" s="28"/>
    </row>
    <row r="31" spans="1:15" ht="15.5" x14ac:dyDescent="0.7">
      <c r="A31" s="23"/>
      <c r="B31" s="23"/>
      <c r="C31" s="23"/>
      <c r="D31" s="23"/>
      <c r="E31" s="23"/>
      <c r="F31" s="23"/>
      <c r="G31" s="23"/>
      <c r="H31" s="23"/>
    </row>
    <row r="32" spans="1:15" x14ac:dyDescent="0.6">
      <c r="A32"/>
      <c r="B32"/>
      <c r="C32"/>
      <c r="D32"/>
      <c r="E32"/>
      <c r="F32"/>
      <c r="G32"/>
    </row>
    <row r="33" spans="1:7" x14ac:dyDescent="0.6">
      <c r="A33"/>
      <c r="B33"/>
      <c r="C33"/>
      <c r="D33"/>
      <c r="E33"/>
      <c r="F33"/>
      <c r="G33"/>
    </row>
    <row r="34" spans="1:7" x14ac:dyDescent="0.6">
      <c r="A34"/>
      <c r="B34"/>
      <c r="C34"/>
      <c r="D34"/>
      <c r="E34"/>
      <c r="F34"/>
      <c r="G34"/>
    </row>
    <row r="35" spans="1:7" x14ac:dyDescent="0.6">
      <c r="A35"/>
      <c r="B35"/>
      <c r="C35"/>
      <c r="D35"/>
      <c r="E35"/>
      <c r="F35"/>
      <c r="G35"/>
    </row>
    <row r="36" spans="1:7" x14ac:dyDescent="0.6">
      <c r="A36"/>
      <c r="B36"/>
      <c r="C36"/>
      <c r="D36"/>
      <c r="E36"/>
      <c r="F36"/>
      <c r="G36"/>
    </row>
    <row r="37" spans="1:7" x14ac:dyDescent="0.6">
      <c r="A37"/>
      <c r="B37"/>
      <c r="C37"/>
      <c r="D37"/>
      <c r="E37"/>
      <c r="F37"/>
      <c r="G37"/>
    </row>
    <row r="38" spans="1:7" x14ac:dyDescent="0.6">
      <c r="A38"/>
      <c r="B38"/>
      <c r="C38"/>
      <c r="D38"/>
      <c r="E38"/>
      <c r="F38"/>
      <c r="G38"/>
    </row>
    <row r="39" spans="1:7" x14ac:dyDescent="0.6">
      <c r="A39"/>
      <c r="B39"/>
      <c r="C39"/>
      <c r="D39"/>
      <c r="E39"/>
      <c r="F39"/>
      <c r="G39"/>
    </row>
    <row r="40" spans="1:7" x14ac:dyDescent="0.6">
      <c r="A40"/>
      <c r="B40"/>
      <c r="C40"/>
      <c r="D40"/>
      <c r="E40"/>
      <c r="F40"/>
      <c r="G40"/>
    </row>
    <row r="41" spans="1:7" x14ac:dyDescent="0.6">
      <c r="A41"/>
      <c r="B41"/>
      <c r="C41"/>
      <c r="D41"/>
      <c r="E41"/>
      <c r="F41"/>
      <c r="G41"/>
    </row>
    <row r="42" spans="1:7" x14ac:dyDescent="0.6">
      <c r="A42"/>
      <c r="B42"/>
      <c r="C42"/>
      <c r="D42"/>
      <c r="E42"/>
      <c r="F42"/>
      <c r="G42"/>
    </row>
    <row r="43" spans="1:7" x14ac:dyDescent="0.6">
      <c r="A43"/>
      <c r="B43"/>
      <c r="C43"/>
      <c r="D43"/>
      <c r="E43"/>
      <c r="F43"/>
      <c r="G43"/>
    </row>
    <row r="44" spans="1:7" x14ac:dyDescent="0.6">
      <c r="A44"/>
      <c r="B44"/>
      <c r="C44"/>
      <c r="D44"/>
      <c r="E44"/>
      <c r="F44"/>
      <c r="G44"/>
    </row>
    <row r="45" spans="1:7" x14ac:dyDescent="0.6">
      <c r="A45"/>
      <c r="B45"/>
      <c r="C45"/>
      <c r="D45"/>
      <c r="E45"/>
      <c r="F45"/>
      <c r="G45"/>
    </row>
    <row r="46" spans="1:7" x14ac:dyDescent="0.6">
      <c r="A46"/>
      <c r="B46"/>
      <c r="C46"/>
      <c r="D46"/>
      <c r="E46"/>
      <c r="F46"/>
      <c r="G46"/>
    </row>
    <row r="47" spans="1:7" x14ac:dyDescent="0.6">
      <c r="A47"/>
      <c r="B47"/>
      <c r="C47"/>
      <c r="D47"/>
      <c r="E47"/>
      <c r="F47"/>
      <c r="G47"/>
    </row>
    <row r="48" spans="1:7" x14ac:dyDescent="0.6">
      <c r="A48"/>
      <c r="B48"/>
      <c r="C48"/>
      <c r="D48"/>
      <c r="E48"/>
      <c r="F48"/>
      <c r="G48"/>
    </row>
    <row r="49" spans="1:7" x14ac:dyDescent="0.6">
      <c r="A49"/>
      <c r="B49"/>
      <c r="C49"/>
      <c r="D49"/>
      <c r="E49"/>
      <c r="F49"/>
      <c r="G49"/>
    </row>
    <row r="50" spans="1:7" x14ac:dyDescent="0.6">
      <c r="A50"/>
      <c r="B50"/>
      <c r="C50"/>
      <c r="D50"/>
      <c r="E50"/>
      <c r="F50"/>
      <c r="G50"/>
    </row>
    <row r="51" spans="1:7" x14ac:dyDescent="0.6">
      <c r="A51"/>
      <c r="B51"/>
      <c r="C51"/>
      <c r="D51"/>
      <c r="E51"/>
      <c r="F51"/>
      <c r="G51"/>
    </row>
    <row r="52" spans="1:7" x14ac:dyDescent="0.6">
      <c r="A52"/>
      <c r="B52"/>
      <c r="C52"/>
      <c r="D52"/>
      <c r="E52"/>
      <c r="F52"/>
      <c r="G52"/>
    </row>
    <row r="53" spans="1:7" x14ac:dyDescent="0.6">
      <c r="A53"/>
      <c r="B53"/>
      <c r="C53"/>
      <c r="D53"/>
      <c r="E53"/>
      <c r="F53"/>
      <c r="G53"/>
    </row>
    <row r="54" spans="1:7" x14ac:dyDescent="0.6">
      <c r="A54"/>
      <c r="B54"/>
      <c r="C54"/>
      <c r="D54"/>
      <c r="E54"/>
      <c r="F54"/>
      <c r="G54"/>
    </row>
    <row r="55" spans="1:7" x14ac:dyDescent="0.6">
      <c r="A55"/>
      <c r="B55"/>
      <c r="C55"/>
      <c r="D55"/>
      <c r="E55"/>
      <c r="F55"/>
      <c r="G55"/>
    </row>
  </sheetData>
  <mergeCells count="4">
    <mergeCell ref="A1:D1"/>
    <mergeCell ref="F1:I1"/>
    <mergeCell ref="A12:I12"/>
    <mergeCell ref="A22:I22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D42"/>
  <sheetViews>
    <sheetView zoomScale="65" zoomScaleNormal="65" workbookViewId="0">
      <selection activeCell="S18" sqref="S18"/>
    </sheetView>
  </sheetViews>
  <sheetFormatPr defaultColWidth="11.54296875" defaultRowHeight="15.25" x14ac:dyDescent="0.65"/>
  <cols>
    <col min="1" max="1" width="17" style="33" customWidth="1"/>
    <col min="2" max="2" width="18.31640625" style="33" customWidth="1"/>
    <col min="3" max="3" width="33.86328125" style="33" customWidth="1"/>
    <col min="4" max="5" width="13.6328125" style="33" customWidth="1"/>
    <col min="6" max="6" width="11.6328125" style="33" customWidth="1"/>
    <col min="7" max="7" width="14.86328125" style="33" customWidth="1"/>
    <col min="8" max="11" width="11.6328125" style="33" customWidth="1"/>
    <col min="12" max="12" width="11.04296875" style="33" customWidth="1"/>
    <col min="13" max="13" width="14" style="33" customWidth="1"/>
    <col min="14" max="14" width="11.76953125" style="33" customWidth="1"/>
    <col min="15" max="1018" width="11.5" style="33"/>
  </cols>
  <sheetData>
    <row r="1" spans="1:13" ht="46.5" x14ac:dyDescent="0.7">
      <c r="A1" s="34" t="s">
        <v>22</v>
      </c>
      <c r="B1" s="35" t="s">
        <v>23</v>
      </c>
      <c r="C1" s="35"/>
      <c r="D1" s="36" t="s">
        <v>24</v>
      </c>
      <c r="E1" s="36" t="s">
        <v>25</v>
      </c>
      <c r="F1" s="37" t="s">
        <v>26</v>
      </c>
      <c r="G1" s="36" t="s">
        <v>27</v>
      </c>
      <c r="H1" s="37" t="s">
        <v>28</v>
      </c>
      <c r="I1" s="36" t="s">
        <v>29</v>
      </c>
      <c r="J1" s="37" t="s">
        <v>30</v>
      </c>
      <c r="K1" s="37" t="s">
        <v>31</v>
      </c>
      <c r="L1" s="37" t="s">
        <v>32</v>
      </c>
      <c r="M1" s="37" t="s">
        <v>33</v>
      </c>
    </row>
    <row r="2" spans="1:13" x14ac:dyDescent="0.65">
      <c r="A2" s="38" t="s">
        <v>34</v>
      </c>
      <c r="B2" s="39" t="s">
        <v>35</v>
      </c>
      <c r="C2" s="39" t="s">
        <v>36</v>
      </c>
      <c r="D2" s="40">
        <v>8700</v>
      </c>
      <c r="E2" s="40">
        <v>9142.34</v>
      </c>
      <c r="F2" s="41">
        <v>8961</v>
      </c>
      <c r="G2" s="40">
        <v>9262.07</v>
      </c>
      <c r="H2" s="41">
        <v>9230</v>
      </c>
      <c r="I2" s="41">
        <v>9773.91</v>
      </c>
      <c r="J2" s="41">
        <v>9881</v>
      </c>
      <c r="K2" s="41">
        <v>10060</v>
      </c>
      <c r="L2" s="41">
        <v>10706</v>
      </c>
      <c r="M2" s="41">
        <v>11026</v>
      </c>
    </row>
    <row r="3" spans="1:13" x14ac:dyDescent="0.65">
      <c r="A3" s="42" t="s">
        <v>37</v>
      </c>
      <c r="B3" s="43" t="s">
        <v>38</v>
      </c>
      <c r="C3" s="43" t="s">
        <v>39</v>
      </c>
      <c r="D3" s="44">
        <v>10000</v>
      </c>
      <c r="E3" s="44">
        <v>12664.18</v>
      </c>
      <c r="F3" s="45">
        <v>10000</v>
      </c>
      <c r="G3" s="44">
        <v>9777.51</v>
      </c>
      <c r="H3" s="45">
        <v>10000</v>
      </c>
      <c r="I3" s="41">
        <v>6378.53</v>
      </c>
      <c r="J3" s="41">
        <v>10000</v>
      </c>
      <c r="K3" s="41">
        <v>24659.03</v>
      </c>
      <c r="L3" s="41">
        <v>10000</v>
      </c>
      <c r="M3" s="41">
        <v>15000</v>
      </c>
    </row>
    <row r="4" spans="1:13" x14ac:dyDescent="0.65">
      <c r="A4" s="42" t="s">
        <v>34</v>
      </c>
      <c r="B4" s="43" t="s">
        <v>40</v>
      </c>
      <c r="C4" s="43" t="s">
        <v>41</v>
      </c>
      <c r="D4" s="44">
        <v>59000</v>
      </c>
      <c r="E4" s="44">
        <v>58578.67</v>
      </c>
      <c r="F4" s="45">
        <v>59000</v>
      </c>
      <c r="G4" s="44">
        <v>58578.67</v>
      </c>
      <c r="H4" s="45">
        <v>59000</v>
      </c>
      <c r="I4" s="41">
        <v>58578.67</v>
      </c>
      <c r="J4" s="41">
        <v>83104</v>
      </c>
      <c r="K4" s="41">
        <v>0</v>
      </c>
      <c r="L4" s="41">
        <v>0</v>
      </c>
      <c r="M4" s="41">
        <v>0</v>
      </c>
    </row>
    <row r="5" spans="1:13" x14ac:dyDescent="0.65">
      <c r="A5" s="42" t="s">
        <v>34</v>
      </c>
      <c r="B5" s="43" t="s">
        <v>42</v>
      </c>
      <c r="C5" s="43" t="s">
        <v>43</v>
      </c>
      <c r="D5" s="44">
        <v>6000</v>
      </c>
      <c r="E5" s="44">
        <v>0</v>
      </c>
      <c r="F5" s="45">
        <v>6000</v>
      </c>
      <c r="G5" s="44">
        <v>0</v>
      </c>
      <c r="H5" s="45">
        <v>5000</v>
      </c>
      <c r="I5" s="41">
        <v>0</v>
      </c>
      <c r="J5" s="41">
        <v>6000</v>
      </c>
      <c r="K5" s="41">
        <v>0</v>
      </c>
      <c r="L5" s="41">
        <v>6000</v>
      </c>
      <c r="M5" s="41">
        <v>6000</v>
      </c>
    </row>
    <row r="6" spans="1:13" x14ac:dyDescent="0.65">
      <c r="A6" s="42" t="s">
        <v>34</v>
      </c>
      <c r="B6" s="43" t="s">
        <v>44</v>
      </c>
      <c r="C6" s="43" t="s">
        <v>45</v>
      </c>
      <c r="D6" s="44">
        <v>11000</v>
      </c>
      <c r="E6" s="44">
        <v>6938.79</v>
      </c>
      <c r="F6" s="45">
        <v>11000</v>
      </c>
      <c r="G6" s="44">
        <v>8929.75</v>
      </c>
      <c r="H6" s="45">
        <v>11000</v>
      </c>
      <c r="I6" s="41">
        <v>10663.92</v>
      </c>
      <c r="J6" s="41">
        <v>11000</v>
      </c>
      <c r="K6" s="41">
        <v>7447</v>
      </c>
      <c r="L6" s="41">
        <v>11000</v>
      </c>
      <c r="M6" s="41">
        <v>11300</v>
      </c>
    </row>
    <row r="7" spans="1:13" x14ac:dyDescent="0.65">
      <c r="A7" s="42" t="s">
        <v>34</v>
      </c>
      <c r="B7" s="43" t="s">
        <v>46</v>
      </c>
      <c r="C7" s="43" t="s">
        <v>47</v>
      </c>
      <c r="D7" s="44">
        <v>5700</v>
      </c>
      <c r="E7" s="44">
        <v>3577.73</v>
      </c>
      <c r="F7" s="45">
        <v>5700</v>
      </c>
      <c r="G7" s="44">
        <v>3972.45</v>
      </c>
      <c r="H7" s="45">
        <v>5000</v>
      </c>
      <c r="I7" s="41">
        <v>3964.63</v>
      </c>
      <c r="J7" s="41">
        <v>5000</v>
      </c>
      <c r="K7" s="41">
        <v>4190</v>
      </c>
      <c r="L7" s="41">
        <v>5000</v>
      </c>
      <c r="M7" s="41">
        <v>5000</v>
      </c>
    </row>
    <row r="8" spans="1:13" x14ac:dyDescent="0.65">
      <c r="A8" s="42" t="s">
        <v>34</v>
      </c>
      <c r="B8" s="43" t="s">
        <v>48</v>
      </c>
      <c r="C8" s="43" t="s">
        <v>49</v>
      </c>
      <c r="D8" s="44">
        <v>2000</v>
      </c>
      <c r="E8" s="44">
        <v>1536.7</v>
      </c>
      <c r="F8" s="45">
        <v>2000</v>
      </c>
      <c r="G8" s="44">
        <v>1039.28</v>
      </c>
      <c r="H8" s="45">
        <v>2000</v>
      </c>
      <c r="I8" s="41">
        <v>778.9</v>
      </c>
      <c r="J8" s="41">
        <v>2000</v>
      </c>
      <c r="K8" s="41">
        <v>251</v>
      </c>
      <c r="L8" s="41">
        <v>2000</v>
      </c>
      <c r="M8" s="41">
        <v>2000</v>
      </c>
    </row>
    <row r="9" spans="1:13" x14ac:dyDescent="0.65">
      <c r="A9" s="42" t="s">
        <v>37</v>
      </c>
      <c r="B9" s="43" t="s">
        <v>50</v>
      </c>
      <c r="C9" s="43" t="s">
        <v>51</v>
      </c>
      <c r="D9" s="44">
        <v>10000</v>
      </c>
      <c r="E9" s="44">
        <v>9975</v>
      </c>
      <c r="F9" s="45">
        <v>10000</v>
      </c>
      <c r="G9" s="44">
        <v>11320.32</v>
      </c>
      <c r="H9" s="45">
        <v>10000</v>
      </c>
      <c r="I9" s="41">
        <v>9648</v>
      </c>
      <c r="J9" s="41">
        <v>11000</v>
      </c>
      <c r="K9" s="41">
        <v>10029</v>
      </c>
      <c r="L9" s="41">
        <v>11000</v>
      </c>
      <c r="M9" s="41">
        <v>21000</v>
      </c>
    </row>
    <row r="10" spans="1:13" x14ac:dyDescent="0.65">
      <c r="A10" s="42" t="s">
        <v>34</v>
      </c>
      <c r="B10" s="43" t="s">
        <v>52</v>
      </c>
      <c r="C10" s="43" t="s">
        <v>53</v>
      </c>
      <c r="D10" s="44">
        <v>2000</v>
      </c>
      <c r="E10" s="44">
        <v>77.73</v>
      </c>
      <c r="F10" s="45">
        <v>2000</v>
      </c>
      <c r="G10" s="44">
        <v>1221.1099999999999</v>
      </c>
      <c r="H10" s="45">
        <v>2000</v>
      </c>
      <c r="I10" s="41">
        <v>1277.4000000000001</v>
      </c>
      <c r="J10" s="41">
        <v>2000</v>
      </c>
      <c r="K10" s="41">
        <v>1234</v>
      </c>
      <c r="L10" s="41">
        <v>2000</v>
      </c>
      <c r="M10" s="41">
        <v>2000</v>
      </c>
    </row>
    <row r="11" spans="1:13" x14ac:dyDescent="0.65">
      <c r="A11" s="42" t="s">
        <v>34</v>
      </c>
      <c r="B11" s="43" t="s">
        <v>54</v>
      </c>
      <c r="C11" s="43" t="s">
        <v>55</v>
      </c>
      <c r="D11" s="44"/>
      <c r="E11" s="44"/>
      <c r="F11" s="45"/>
      <c r="G11" s="44"/>
      <c r="H11" s="45">
        <v>8000</v>
      </c>
      <c r="I11" s="41">
        <v>0</v>
      </c>
      <c r="J11" s="41">
        <v>8000</v>
      </c>
      <c r="K11" s="41">
        <v>0</v>
      </c>
      <c r="L11" s="41">
        <v>8000</v>
      </c>
      <c r="M11" s="41">
        <v>0</v>
      </c>
    </row>
    <row r="12" spans="1:13" x14ac:dyDescent="0.65">
      <c r="A12" s="42" t="s">
        <v>34</v>
      </c>
      <c r="B12" s="43" t="s">
        <v>56</v>
      </c>
      <c r="C12" s="43" t="s">
        <v>57</v>
      </c>
      <c r="D12" s="44">
        <v>6000</v>
      </c>
      <c r="E12" s="44">
        <v>17925.560000000001</v>
      </c>
      <c r="F12" s="45">
        <v>8000</v>
      </c>
      <c r="G12" s="44">
        <v>11303.86</v>
      </c>
      <c r="H12" s="45">
        <v>2000</v>
      </c>
      <c r="I12" s="41">
        <v>4507.78</v>
      </c>
      <c r="J12" s="41">
        <v>10000</v>
      </c>
      <c r="K12" s="41">
        <v>6074</v>
      </c>
      <c r="L12" s="41">
        <v>10000</v>
      </c>
      <c r="M12" s="41">
        <v>12500</v>
      </c>
    </row>
    <row r="13" spans="1:13" x14ac:dyDescent="0.65">
      <c r="A13" s="42" t="s">
        <v>37</v>
      </c>
      <c r="B13" s="43" t="s">
        <v>58</v>
      </c>
      <c r="C13" s="43" t="s">
        <v>59</v>
      </c>
      <c r="D13" s="44">
        <v>7000</v>
      </c>
      <c r="E13" s="44">
        <v>2641.65</v>
      </c>
      <c r="F13" s="45">
        <v>7000</v>
      </c>
      <c r="G13" s="44">
        <v>8849.7199999999993</v>
      </c>
      <c r="H13" s="45">
        <v>7000</v>
      </c>
      <c r="I13" s="41">
        <v>2485.3200000000002</v>
      </c>
      <c r="J13" s="41">
        <v>7000</v>
      </c>
      <c r="K13" s="41">
        <v>18570</v>
      </c>
      <c r="L13" s="41">
        <v>7000</v>
      </c>
      <c r="M13" s="41">
        <v>7000</v>
      </c>
    </row>
    <row r="14" spans="1:13" x14ac:dyDescent="0.65">
      <c r="A14" s="42" t="s">
        <v>34</v>
      </c>
      <c r="B14" s="43" t="s">
        <v>60</v>
      </c>
      <c r="C14" s="43" t="s">
        <v>61</v>
      </c>
      <c r="D14" s="44">
        <v>3000</v>
      </c>
      <c r="E14" s="44">
        <v>2397</v>
      </c>
      <c r="F14" s="45">
        <v>3000</v>
      </c>
      <c r="G14" s="44">
        <v>2371</v>
      </c>
      <c r="H14" s="45">
        <v>3000</v>
      </c>
      <c r="I14" s="41">
        <v>2557</v>
      </c>
      <c r="J14" s="41">
        <v>4500</v>
      </c>
      <c r="K14" s="41">
        <v>5432</v>
      </c>
      <c r="L14" s="41">
        <v>4500</v>
      </c>
      <c r="M14" s="41">
        <v>5500</v>
      </c>
    </row>
    <row r="15" spans="1:13" x14ac:dyDescent="0.65">
      <c r="A15" s="42" t="s">
        <v>37</v>
      </c>
      <c r="B15" s="43" t="s">
        <v>62</v>
      </c>
      <c r="C15" s="43" t="s">
        <v>63</v>
      </c>
      <c r="D15" s="44">
        <v>13000</v>
      </c>
      <c r="E15" s="44">
        <v>17421.09</v>
      </c>
      <c r="F15" s="45">
        <v>13000</v>
      </c>
      <c r="G15" s="44">
        <v>13651.49</v>
      </c>
      <c r="H15" s="45">
        <v>13000</v>
      </c>
      <c r="I15" s="41">
        <v>18710.41</v>
      </c>
      <c r="J15" s="41">
        <v>28000</v>
      </c>
      <c r="K15" s="41">
        <v>38226</v>
      </c>
      <c r="L15" s="41">
        <v>15000</v>
      </c>
      <c r="M15" s="41">
        <v>21000</v>
      </c>
    </row>
    <row r="16" spans="1:13" x14ac:dyDescent="0.65">
      <c r="A16" s="42" t="s">
        <v>34</v>
      </c>
      <c r="B16" s="43" t="s">
        <v>64</v>
      </c>
      <c r="C16" s="43" t="s">
        <v>65</v>
      </c>
      <c r="D16" s="44">
        <v>16000</v>
      </c>
      <c r="E16" s="44">
        <v>15408.44</v>
      </c>
      <c r="F16" s="45">
        <v>16500</v>
      </c>
      <c r="G16" s="44">
        <v>14726.4</v>
      </c>
      <c r="H16" s="45">
        <v>15000</v>
      </c>
      <c r="I16" s="41">
        <v>17586.919999999998</v>
      </c>
      <c r="J16" s="41">
        <v>16500</v>
      </c>
      <c r="K16" s="41">
        <v>21214</v>
      </c>
      <c r="L16" s="41">
        <v>24500</v>
      </c>
      <c r="M16" s="41">
        <v>23000</v>
      </c>
    </row>
    <row r="17" spans="1:13" x14ac:dyDescent="0.65">
      <c r="A17" s="42" t="s">
        <v>34</v>
      </c>
      <c r="B17" s="43" t="s">
        <v>66</v>
      </c>
      <c r="C17" s="43" t="s">
        <v>67</v>
      </c>
      <c r="D17" s="44">
        <v>48000</v>
      </c>
      <c r="E17" s="44">
        <v>50709</v>
      </c>
      <c r="F17" s="45">
        <v>48000</v>
      </c>
      <c r="G17" s="44">
        <v>48495.3</v>
      </c>
      <c r="H17" s="45">
        <v>50000</v>
      </c>
      <c r="I17" s="41">
        <v>50834.49</v>
      </c>
      <c r="J17" s="41">
        <v>49000</v>
      </c>
      <c r="K17" s="41">
        <v>46070</v>
      </c>
      <c r="L17" s="41">
        <v>51000</v>
      </c>
      <c r="M17" s="41">
        <v>49000</v>
      </c>
    </row>
    <row r="18" spans="1:13" x14ac:dyDescent="0.65">
      <c r="A18" s="42" t="s">
        <v>34</v>
      </c>
      <c r="B18" s="43" t="s">
        <v>68</v>
      </c>
      <c r="C18" s="43" t="s">
        <v>69</v>
      </c>
      <c r="D18" s="44"/>
      <c r="E18" s="44"/>
      <c r="F18" s="45"/>
      <c r="G18" s="44"/>
      <c r="H18" s="45">
        <v>38</v>
      </c>
      <c r="I18" s="41">
        <v>104.62</v>
      </c>
      <c r="J18" s="41">
        <v>45</v>
      </c>
      <c r="K18" s="41">
        <v>48</v>
      </c>
      <c r="L18" s="41">
        <v>125</v>
      </c>
      <c r="M18" s="41">
        <v>75</v>
      </c>
    </row>
    <row r="19" spans="1:13" x14ac:dyDescent="0.65">
      <c r="A19" s="42" t="s">
        <v>34</v>
      </c>
      <c r="B19" s="43" t="s">
        <v>70</v>
      </c>
      <c r="C19" s="43" t="s">
        <v>71</v>
      </c>
      <c r="D19" s="44">
        <v>2500</v>
      </c>
      <c r="E19" s="44">
        <v>1704.34</v>
      </c>
      <c r="F19" s="45">
        <v>2500</v>
      </c>
      <c r="G19" s="44">
        <v>306.41000000000003</v>
      </c>
      <c r="H19" s="45">
        <v>2500</v>
      </c>
      <c r="I19" s="41">
        <v>915</v>
      </c>
      <c r="J19" s="41">
        <v>2500</v>
      </c>
      <c r="K19" s="41">
        <v>1692</v>
      </c>
      <c r="L19" s="41">
        <v>2500</v>
      </c>
      <c r="M19" s="41">
        <v>2500</v>
      </c>
    </row>
    <row r="20" spans="1:13" x14ac:dyDescent="0.65">
      <c r="A20" s="42" t="s">
        <v>37</v>
      </c>
      <c r="B20" s="43" t="s">
        <v>72</v>
      </c>
      <c r="C20" s="43" t="s">
        <v>73</v>
      </c>
      <c r="D20" s="44">
        <v>7000</v>
      </c>
      <c r="E20" s="44">
        <v>4128.2700000000004</v>
      </c>
      <c r="F20" s="45">
        <v>7000</v>
      </c>
      <c r="G20" s="44">
        <v>2698.75</v>
      </c>
      <c r="H20" s="45">
        <v>5000</v>
      </c>
      <c r="I20" s="41">
        <v>3708.6</v>
      </c>
      <c r="J20" s="41">
        <v>6000</v>
      </c>
      <c r="K20" s="41">
        <v>4606</v>
      </c>
      <c r="L20" s="41">
        <v>5000</v>
      </c>
      <c r="M20" s="41">
        <v>5000</v>
      </c>
    </row>
    <row r="21" spans="1:13" x14ac:dyDescent="0.65">
      <c r="A21" s="42" t="s">
        <v>34</v>
      </c>
      <c r="B21" s="43" t="s">
        <v>74</v>
      </c>
      <c r="C21" s="43" t="s">
        <v>75</v>
      </c>
      <c r="D21" s="44">
        <v>3000</v>
      </c>
      <c r="E21" s="44">
        <v>2200.4499999999998</v>
      </c>
      <c r="F21" s="45">
        <v>3000</v>
      </c>
      <c r="G21" s="44">
        <v>2255.4499999999998</v>
      </c>
      <c r="H21" s="45">
        <v>3000</v>
      </c>
      <c r="I21" s="41">
        <v>2147.9</v>
      </c>
      <c r="J21" s="41">
        <v>3000</v>
      </c>
      <c r="K21" s="41">
        <v>2039.99</v>
      </c>
      <c r="L21" s="41">
        <v>3000</v>
      </c>
      <c r="M21" s="41">
        <v>3000</v>
      </c>
    </row>
    <row r="22" spans="1:13" x14ac:dyDescent="0.65">
      <c r="A22" s="42" t="s">
        <v>34</v>
      </c>
      <c r="B22" s="43" t="s">
        <v>76</v>
      </c>
      <c r="C22" s="43" t="s">
        <v>77</v>
      </c>
      <c r="D22" s="44">
        <v>13000</v>
      </c>
      <c r="E22" s="44">
        <v>10886.13</v>
      </c>
      <c r="F22" s="45">
        <v>13000</v>
      </c>
      <c r="G22" s="44">
        <v>10183.73</v>
      </c>
      <c r="H22" s="45">
        <v>13000</v>
      </c>
      <c r="I22" s="41">
        <v>7364.15</v>
      </c>
      <c r="J22" s="41">
        <v>13000</v>
      </c>
      <c r="K22" s="41">
        <v>10257</v>
      </c>
      <c r="L22" s="41">
        <v>10000</v>
      </c>
      <c r="M22" s="41">
        <v>11250</v>
      </c>
    </row>
    <row r="23" spans="1:13" x14ac:dyDescent="0.65">
      <c r="A23" s="42" t="s">
        <v>37</v>
      </c>
      <c r="B23" s="43" t="s">
        <v>78</v>
      </c>
      <c r="C23" s="43" t="s">
        <v>79</v>
      </c>
      <c r="D23" s="44">
        <v>2000</v>
      </c>
      <c r="E23" s="44">
        <v>1911.04</v>
      </c>
      <c r="F23" s="45">
        <v>2000</v>
      </c>
      <c r="G23" s="44">
        <v>2587.17</v>
      </c>
      <c r="H23" s="45">
        <v>2000</v>
      </c>
      <c r="I23" s="41">
        <v>3569.61</v>
      </c>
      <c r="J23" s="41">
        <v>2500</v>
      </c>
      <c r="K23" s="41">
        <v>1095</v>
      </c>
      <c r="L23" s="41">
        <v>2500</v>
      </c>
      <c r="M23" s="41">
        <v>2500</v>
      </c>
    </row>
    <row r="24" spans="1:13" x14ac:dyDescent="0.65">
      <c r="A24" s="42" t="s">
        <v>34</v>
      </c>
      <c r="B24" s="43" t="s">
        <v>80</v>
      </c>
      <c r="C24" s="43" t="s">
        <v>81</v>
      </c>
      <c r="D24" s="44">
        <v>1000</v>
      </c>
      <c r="E24" s="44">
        <v>92</v>
      </c>
      <c r="F24" s="45">
        <v>1000</v>
      </c>
      <c r="G24" s="44">
        <v>0</v>
      </c>
      <c r="H24" s="45">
        <v>1000</v>
      </c>
      <c r="I24" s="41">
        <v>697.5</v>
      </c>
      <c r="J24" s="41">
        <v>1000</v>
      </c>
      <c r="K24" s="41">
        <v>0</v>
      </c>
      <c r="L24" s="41">
        <v>1000</v>
      </c>
      <c r="M24" s="41">
        <v>1000</v>
      </c>
    </row>
    <row r="25" spans="1:13" x14ac:dyDescent="0.65">
      <c r="A25" s="42" t="s">
        <v>34</v>
      </c>
      <c r="B25" s="43" t="s">
        <v>82</v>
      </c>
      <c r="C25" s="43" t="s">
        <v>83</v>
      </c>
      <c r="D25" s="44">
        <v>0</v>
      </c>
      <c r="E25" s="44">
        <v>0</v>
      </c>
      <c r="F25" s="45">
        <v>1445</v>
      </c>
      <c r="G25" s="44">
        <v>1228.28</v>
      </c>
      <c r="H25" s="45">
        <v>1494</v>
      </c>
      <c r="I25" s="41">
        <v>1536.12</v>
      </c>
      <c r="J25" s="41">
        <v>1551</v>
      </c>
      <c r="K25" s="41">
        <v>898</v>
      </c>
      <c r="L25" s="41">
        <v>1681</v>
      </c>
      <c r="M25" s="41">
        <v>1704</v>
      </c>
    </row>
    <row r="26" spans="1:13" x14ac:dyDescent="0.65">
      <c r="A26" s="42" t="s">
        <v>34</v>
      </c>
      <c r="B26" s="43" t="s">
        <v>84</v>
      </c>
      <c r="C26" s="43" t="s">
        <v>85</v>
      </c>
      <c r="D26" s="44">
        <v>666</v>
      </c>
      <c r="E26" s="44">
        <v>560.86</v>
      </c>
      <c r="F26" s="45">
        <v>718</v>
      </c>
      <c r="G26" s="44">
        <v>670.57</v>
      </c>
      <c r="H26" s="45">
        <v>723</v>
      </c>
      <c r="I26" s="41">
        <v>715.75</v>
      </c>
      <c r="J26" s="41">
        <v>756</v>
      </c>
      <c r="K26" s="41">
        <v>748.98</v>
      </c>
      <c r="L26" s="41">
        <v>819</v>
      </c>
      <c r="M26" s="41">
        <v>843</v>
      </c>
    </row>
    <row r="27" spans="1:13" x14ac:dyDescent="0.65">
      <c r="A27" s="42" t="s">
        <v>34</v>
      </c>
      <c r="B27" s="43" t="s">
        <v>86</v>
      </c>
      <c r="C27" s="43" t="s">
        <v>87</v>
      </c>
      <c r="D27" s="44">
        <v>3800</v>
      </c>
      <c r="E27" s="44">
        <v>3033.72</v>
      </c>
      <c r="F27" s="45">
        <v>3925</v>
      </c>
      <c r="G27" s="44">
        <v>4010.95</v>
      </c>
      <c r="H27" s="45">
        <v>4122</v>
      </c>
      <c r="I27" s="41">
        <v>3953.51</v>
      </c>
      <c r="J27" s="41">
        <v>4328</v>
      </c>
      <c r="K27" s="41">
        <v>4137</v>
      </c>
      <c r="L27" s="41">
        <v>4211</v>
      </c>
      <c r="M27" s="41">
        <v>4561</v>
      </c>
    </row>
    <row r="28" spans="1:13" x14ac:dyDescent="0.65">
      <c r="A28" s="42" t="s">
        <v>34</v>
      </c>
      <c r="B28" s="43" t="s">
        <v>88</v>
      </c>
      <c r="C28" s="43" t="s">
        <v>89</v>
      </c>
      <c r="D28" s="44"/>
      <c r="E28" s="44"/>
      <c r="F28" s="45"/>
      <c r="G28" s="44"/>
      <c r="H28" s="45"/>
      <c r="I28" s="41"/>
      <c r="J28" s="41"/>
      <c r="K28" s="41">
        <v>73204</v>
      </c>
      <c r="L28" s="41">
        <v>79599</v>
      </c>
      <c r="M28" s="41">
        <v>86263</v>
      </c>
    </row>
    <row r="29" spans="1:13" x14ac:dyDescent="0.65">
      <c r="A29" s="42" t="s">
        <v>34</v>
      </c>
      <c r="B29" s="43" t="s">
        <v>90</v>
      </c>
      <c r="C29" s="43" t="s">
        <v>91</v>
      </c>
      <c r="D29" s="44"/>
      <c r="E29" s="44"/>
      <c r="F29" s="45"/>
      <c r="G29" s="44"/>
      <c r="H29" s="45"/>
      <c r="I29" s="41"/>
      <c r="J29" s="41"/>
      <c r="K29" s="41">
        <v>9900</v>
      </c>
      <c r="L29" s="41">
        <v>12178</v>
      </c>
      <c r="M29" s="41">
        <v>5713</v>
      </c>
    </row>
    <row r="30" spans="1:13" x14ac:dyDescent="0.65">
      <c r="A30" s="42" t="s">
        <v>34</v>
      </c>
      <c r="B30" s="46" t="s">
        <v>92</v>
      </c>
      <c r="C30" s="43" t="s">
        <v>93</v>
      </c>
      <c r="D30" s="44">
        <v>87500</v>
      </c>
      <c r="E30" s="44">
        <v>87500</v>
      </c>
      <c r="F30" s="45">
        <v>100000</v>
      </c>
      <c r="G30" s="44">
        <v>100000</v>
      </c>
      <c r="H30" s="45">
        <v>125000</v>
      </c>
      <c r="I30" s="41">
        <v>125000</v>
      </c>
      <c r="J30" s="41">
        <v>145191</v>
      </c>
      <c r="K30" s="41">
        <v>145191</v>
      </c>
      <c r="L30" s="41">
        <v>125000</v>
      </c>
      <c r="M30" s="41">
        <v>125000</v>
      </c>
    </row>
    <row r="31" spans="1:13" x14ac:dyDescent="0.65">
      <c r="A31" s="42" t="s">
        <v>34</v>
      </c>
      <c r="B31" s="46"/>
      <c r="C31" s="43" t="s">
        <v>94</v>
      </c>
      <c r="D31" s="44">
        <v>10000</v>
      </c>
      <c r="E31" s="44">
        <v>10000</v>
      </c>
      <c r="F31" s="45">
        <v>10000</v>
      </c>
      <c r="G31" s="44">
        <v>10000</v>
      </c>
      <c r="H31" s="45">
        <v>25000</v>
      </c>
      <c r="I31" s="41">
        <v>25000</v>
      </c>
      <c r="J31" s="41">
        <v>25000</v>
      </c>
      <c r="K31" s="41">
        <v>25000</v>
      </c>
      <c r="L31" s="41">
        <v>25000</v>
      </c>
      <c r="M31" s="41">
        <v>25000</v>
      </c>
    </row>
    <row r="32" spans="1:13" x14ac:dyDescent="0.65">
      <c r="A32" s="42" t="s">
        <v>37</v>
      </c>
      <c r="B32" s="46"/>
      <c r="C32" s="43" t="s">
        <v>95</v>
      </c>
      <c r="D32" s="44">
        <v>0</v>
      </c>
      <c r="E32" s="44">
        <v>0</v>
      </c>
      <c r="F32" s="45">
        <v>0</v>
      </c>
      <c r="G32" s="44">
        <v>0</v>
      </c>
      <c r="H32" s="45">
        <v>2500</v>
      </c>
      <c r="I32" s="41">
        <v>2500</v>
      </c>
      <c r="J32" s="41">
        <v>2500</v>
      </c>
      <c r="K32" s="41">
        <v>2500</v>
      </c>
      <c r="L32" s="41">
        <v>2000</v>
      </c>
      <c r="M32" s="41">
        <v>2000</v>
      </c>
    </row>
    <row r="33" spans="1:15" x14ac:dyDescent="0.65">
      <c r="A33" s="42" t="s">
        <v>37</v>
      </c>
      <c r="B33" s="46"/>
      <c r="C33" s="43" t="s">
        <v>39</v>
      </c>
      <c r="D33" s="47"/>
      <c r="E33" s="47"/>
      <c r="F33" s="48"/>
      <c r="G33" s="47"/>
      <c r="H33" s="48"/>
      <c r="I33" s="49"/>
      <c r="J33" s="49"/>
      <c r="K33" s="49">
        <v>0</v>
      </c>
      <c r="L33" s="49">
        <v>15000</v>
      </c>
      <c r="M33" s="49">
        <v>15000</v>
      </c>
    </row>
    <row r="34" spans="1:15" x14ac:dyDescent="0.65">
      <c r="A34" s="50" t="s">
        <v>34</v>
      </c>
      <c r="B34" s="46"/>
      <c r="C34" s="43" t="s">
        <v>96</v>
      </c>
      <c r="D34" s="47">
        <v>5000</v>
      </c>
      <c r="E34" s="47">
        <v>5000</v>
      </c>
      <c r="F34" s="51">
        <v>5000</v>
      </c>
      <c r="G34" s="47">
        <v>5000</v>
      </c>
      <c r="H34" s="51">
        <v>5000</v>
      </c>
      <c r="I34" s="51">
        <v>5000</v>
      </c>
      <c r="J34" s="51">
        <v>5000</v>
      </c>
      <c r="K34" s="51">
        <v>5000</v>
      </c>
      <c r="L34" s="51">
        <v>0</v>
      </c>
      <c r="M34" s="51">
        <v>0</v>
      </c>
    </row>
    <row r="35" spans="1:15" ht="15.5" x14ac:dyDescent="0.7">
      <c r="A35" s="50"/>
      <c r="B35" s="52" t="s">
        <v>97</v>
      </c>
      <c r="C35" s="43"/>
      <c r="D35" s="53">
        <f t="shared" ref="D35:M35" si="0">SUM(D2:D34)</f>
        <v>342866</v>
      </c>
      <c r="E35" s="53">
        <f t="shared" si="0"/>
        <v>336010.68999999994</v>
      </c>
      <c r="F35" s="54">
        <f t="shared" si="0"/>
        <v>359749</v>
      </c>
      <c r="G35" s="53">
        <f t="shared" si="0"/>
        <v>342440.24000000005</v>
      </c>
      <c r="H35" s="54">
        <f t="shared" si="0"/>
        <v>401607</v>
      </c>
      <c r="I35" s="55">
        <f t="shared" si="0"/>
        <v>379958.64</v>
      </c>
      <c r="J35" s="55">
        <f t="shared" si="0"/>
        <v>475356</v>
      </c>
      <c r="K35" s="55">
        <f t="shared" si="0"/>
        <v>479773</v>
      </c>
      <c r="L35" s="55">
        <f t="shared" si="0"/>
        <v>467319</v>
      </c>
      <c r="M35" s="55">
        <f t="shared" si="0"/>
        <v>482735</v>
      </c>
      <c r="O35" s="56" t="s">
        <v>98</v>
      </c>
    </row>
    <row r="36" spans="1:15" x14ac:dyDescent="0.65">
      <c r="A36" s="50"/>
      <c r="B36"/>
      <c r="O36" s="50"/>
    </row>
    <row r="37" spans="1:15" ht="15.5" x14ac:dyDescent="0.7">
      <c r="A37" s="56" t="s">
        <v>34</v>
      </c>
      <c r="C37" s="50"/>
      <c r="D37" s="57">
        <f t="shared" ref="D37:M37" si="1">SUMIF($A$2:$A$34,"Fixed",D$2:D$34)</f>
        <v>293866</v>
      </c>
      <c r="E37" s="57">
        <f t="shared" si="1"/>
        <v>287269.45999999996</v>
      </c>
      <c r="F37" s="57">
        <f t="shared" si="1"/>
        <v>310749</v>
      </c>
      <c r="G37" s="57">
        <f t="shared" si="1"/>
        <v>293555.28000000003</v>
      </c>
      <c r="H37" s="57">
        <f t="shared" si="1"/>
        <v>352107</v>
      </c>
      <c r="I37" s="57">
        <f t="shared" si="1"/>
        <v>332958.17</v>
      </c>
      <c r="J37" s="57">
        <f t="shared" si="1"/>
        <v>408356</v>
      </c>
      <c r="K37" s="57">
        <f t="shared" si="1"/>
        <v>380087.97</v>
      </c>
      <c r="L37" s="57">
        <f t="shared" si="1"/>
        <v>399819</v>
      </c>
      <c r="M37" s="57">
        <f t="shared" si="1"/>
        <v>394235</v>
      </c>
      <c r="N37" s="50"/>
      <c r="O37" s="58">
        <f>SUM($M37,$L37,$J37)/SUM($M$35,$L$35,$J$35)</f>
        <v>0.84355378452515417</v>
      </c>
    </row>
    <row r="38" spans="1:15" ht="15.5" x14ac:dyDescent="0.7">
      <c r="A38" s="56" t="s">
        <v>37</v>
      </c>
      <c r="C38" s="50"/>
      <c r="D38" s="57">
        <f t="shared" ref="D38:M38" si="2">SUMIF($A$2:$A$34,"Variable",D$2:D$34)</f>
        <v>49000</v>
      </c>
      <c r="E38" s="57">
        <f t="shared" si="2"/>
        <v>48741.23</v>
      </c>
      <c r="F38" s="57">
        <f t="shared" si="2"/>
        <v>49000</v>
      </c>
      <c r="G38" s="57">
        <f t="shared" si="2"/>
        <v>48884.959999999999</v>
      </c>
      <c r="H38" s="57">
        <f t="shared" si="2"/>
        <v>49500</v>
      </c>
      <c r="I38" s="57">
        <f t="shared" si="2"/>
        <v>47000.469999999994</v>
      </c>
      <c r="J38" s="57">
        <f t="shared" si="2"/>
        <v>67000</v>
      </c>
      <c r="K38" s="57">
        <f t="shared" si="2"/>
        <v>99685.03</v>
      </c>
      <c r="L38" s="57">
        <f t="shared" si="2"/>
        <v>67500</v>
      </c>
      <c r="M38" s="57">
        <f t="shared" si="2"/>
        <v>88500</v>
      </c>
      <c r="N38" s="50"/>
      <c r="O38" s="58">
        <f>SUM($M38,$L38,$J38)/SUM($M$35,$L$35,$J$35)</f>
        <v>0.15644621547484583</v>
      </c>
    </row>
    <row r="39" spans="1:15" x14ac:dyDescent="0.65">
      <c r="A39" s="50"/>
    </row>
    <row r="40" spans="1:15" x14ac:dyDescent="0.65">
      <c r="A40" s="50"/>
      <c r="D40" s="59"/>
      <c r="O40" s="60"/>
    </row>
    <row r="41" spans="1:15" x14ac:dyDescent="0.65">
      <c r="A41" s="50"/>
    </row>
    <row r="42" spans="1:15" x14ac:dyDescent="0.65">
      <c r="A42" s="50"/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Budget Split Fixed vs Variable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Darfler</dc:creator>
  <dc:description/>
  <cp:lastModifiedBy>Nancy Zahler</cp:lastModifiedBy>
  <cp:revision>25</cp:revision>
  <dcterms:created xsi:type="dcterms:W3CDTF">2019-06-17T17:31:07Z</dcterms:created>
  <dcterms:modified xsi:type="dcterms:W3CDTF">2020-07-24T12:04:56Z</dcterms:modified>
  <dc:language>en-US</dc:language>
</cp:coreProperties>
</file>